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240" windowWidth="15480" windowHeight="9192"/>
  </bookViews>
  <sheets>
    <sheet name="MS Model 2 FTE 94%" sheetId="7" r:id="rId1"/>
  </sheets>
  <definedNames>
    <definedName name="_xlnm.Print_Area" localSheetId="0">'MS Model 2 FTE 94%'!$A$1:$N$34</definedName>
  </definedNames>
  <calcPr calcId="144525"/>
</workbook>
</file>

<file path=xl/calcChain.xml><?xml version="1.0" encoding="utf-8"?>
<calcChain xmlns="http://schemas.openxmlformats.org/spreadsheetml/2006/main">
  <c r="E28" i="7" l="1"/>
  <c r="D28" i="7"/>
  <c r="M39" i="7"/>
  <c r="M38" i="7"/>
  <c r="M37" i="7"/>
  <c r="M36" i="7"/>
  <c r="M35" i="7"/>
  <c r="F35" i="7"/>
  <c r="G35" i="7"/>
  <c r="F25" i="7"/>
  <c r="G25" i="7"/>
  <c r="G39" i="7"/>
  <c r="F39" i="7"/>
  <c r="J39" i="7" s="1"/>
  <c r="E39" i="7"/>
  <c r="G38" i="7"/>
  <c r="F38" i="7"/>
  <c r="E38" i="7"/>
  <c r="G37" i="7"/>
  <c r="F37" i="7"/>
  <c r="J37" i="7" s="1"/>
  <c r="E37" i="7"/>
  <c r="G36" i="7"/>
  <c r="F36" i="7"/>
  <c r="J36" i="7" s="1"/>
  <c r="E36" i="7"/>
  <c r="E35" i="7"/>
  <c r="J38" i="7" l="1"/>
  <c r="J35" i="7"/>
  <c r="G14" i="7" l="1"/>
  <c r="F14" i="7"/>
  <c r="G21" i="7" l="1"/>
  <c r="F21" i="7"/>
  <c r="I28" i="7" l="1"/>
  <c r="I22" i="7"/>
  <c r="I29" i="7" s="1"/>
  <c r="H22" i="7"/>
  <c r="G4" i="7" l="1"/>
  <c r="G5" i="7"/>
  <c r="G6" i="7"/>
  <c r="G7" i="7"/>
  <c r="G8" i="7"/>
  <c r="G9" i="7"/>
  <c r="G10" i="7"/>
  <c r="G11" i="7"/>
  <c r="G12" i="7"/>
  <c r="G13" i="7"/>
  <c r="G15" i="7"/>
  <c r="G16" i="7"/>
  <c r="G17" i="7"/>
  <c r="G18" i="7"/>
  <c r="G19" i="7"/>
  <c r="G20" i="7"/>
  <c r="G24" i="7"/>
  <c r="G26" i="7"/>
  <c r="G27" i="7"/>
  <c r="J25" i="7" l="1"/>
  <c r="K28" i="7" l="1"/>
  <c r="H28" i="7"/>
  <c r="C28" i="7"/>
  <c r="B28" i="7"/>
  <c r="F27" i="7"/>
  <c r="E27" i="7"/>
  <c r="F26" i="7"/>
  <c r="E26" i="7"/>
  <c r="E25" i="7"/>
  <c r="G28" i="7"/>
  <c r="F24" i="7"/>
  <c r="J24" i="7" s="1"/>
  <c r="E24" i="7"/>
  <c r="K22" i="7"/>
  <c r="K29" i="7" s="1"/>
  <c r="C22" i="7"/>
  <c r="C29" i="7" s="1"/>
  <c r="B22" i="7"/>
  <c r="E21" i="7"/>
  <c r="F20" i="7"/>
  <c r="E20" i="7"/>
  <c r="F19" i="7"/>
  <c r="J19" i="7" s="1"/>
  <c r="E19" i="7"/>
  <c r="F18" i="7"/>
  <c r="L18" i="7" s="1"/>
  <c r="E18" i="7"/>
  <c r="F17" i="7"/>
  <c r="J17" i="7" s="1"/>
  <c r="E17" i="7"/>
  <c r="F16" i="7"/>
  <c r="E16" i="7"/>
  <c r="F15" i="7"/>
  <c r="J15" i="7" s="1"/>
  <c r="E15" i="7"/>
  <c r="L14" i="7"/>
  <c r="E14" i="7"/>
  <c r="F13" i="7"/>
  <c r="E13" i="7"/>
  <c r="F12" i="7"/>
  <c r="E12" i="7"/>
  <c r="F11" i="7"/>
  <c r="J11" i="7" s="1"/>
  <c r="E11" i="7"/>
  <c r="F10" i="7"/>
  <c r="E10" i="7"/>
  <c r="F9" i="7"/>
  <c r="J9" i="7" s="1"/>
  <c r="E9" i="7"/>
  <c r="F8" i="7"/>
  <c r="L8" i="7" s="1"/>
  <c r="E8" i="7"/>
  <c r="F7" i="7"/>
  <c r="J7" i="7" s="1"/>
  <c r="E7" i="7"/>
  <c r="F6" i="7"/>
  <c r="E6" i="7"/>
  <c r="F5" i="7"/>
  <c r="J5" i="7" s="1"/>
  <c r="E5" i="7"/>
  <c r="F4" i="7"/>
  <c r="J4" i="7" s="1"/>
  <c r="E4" i="7"/>
  <c r="J6" i="7" l="1"/>
  <c r="L6" i="7" s="1"/>
  <c r="J10" i="7"/>
  <c r="L10" i="7" s="1"/>
  <c r="J12" i="7"/>
  <c r="L12" i="7" s="1"/>
  <c r="J16" i="7"/>
  <c r="L16" i="7" s="1"/>
  <c r="J20" i="7"/>
  <c r="L20" i="7" s="1"/>
  <c r="J26" i="7"/>
  <c r="L26" i="7" s="1"/>
  <c r="J27" i="7"/>
  <c r="L27" i="7" s="1"/>
  <c r="F22" i="7"/>
  <c r="G22" i="7"/>
  <c r="L7" i="7"/>
  <c r="B29" i="7"/>
  <c r="F28" i="7"/>
  <c r="L24" i="7"/>
  <c r="L21" i="7"/>
  <c r="L19" i="7"/>
  <c r="L17" i="7"/>
  <c r="L15" i="7"/>
  <c r="L13" i="7"/>
  <c r="L11" i="7"/>
  <c r="L9" i="7"/>
  <c r="L5" i="7"/>
  <c r="L25" i="7"/>
  <c r="J28" i="7" l="1"/>
  <c r="J22" i="7"/>
  <c r="L4" i="7"/>
  <c r="L28" i="7"/>
  <c r="J29" i="7" l="1"/>
  <c r="L22" i="7"/>
  <c r="L29" i="7" s="1"/>
</calcChain>
</file>

<file path=xl/sharedStrings.xml><?xml version="1.0" encoding="utf-8"?>
<sst xmlns="http://schemas.openxmlformats.org/spreadsheetml/2006/main" count="59" uniqueCount="53">
  <si>
    <t>School</t>
  </si>
  <si>
    <t>Largo</t>
  </si>
  <si>
    <t>Osceola</t>
  </si>
  <si>
    <t>Pinellas Park</t>
  </si>
  <si>
    <t>Seminole</t>
  </si>
  <si>
    <t>Tarpon Springs</t>
  </si>
  <si>
    <t>Projected Enrollment</t>
  </si>
  <si>
    <t>TOTAL</t>
  </si>
  <si>
    <t>TOTALS</t>
  </si>
  <si>
    <t>Change in Units</t>
  </si>
  <si>
    <t>Sub totals</t>
  </si>
  <si>
    <t>Carwise</t>
  </si>
  <si>
    <t>Clearwater Fund</t>
  </si>
  <si>
    <t>Clearwater Int</t>
  </si>
  <si>
    <t>Dunedin Highlands</t>
  </si>
  <si>
    <t>Lealman Int</t>
  </si>
  <si>
    <t>Madeira Beach</t>
  </si>
  <si>
    <t>Meadowlawn</t>
  </si>
  <si>
    <t>Morgan Fitzgerald</t>
  </si>
  <si>
    <t>Oak Grove</t>
  </si>
  <si>
    <t>Palm Harbor</t>
  </si>
  <si>
    <t>Safety Harbor</t>
  </si>
  <si>
    <t>Thurgood Marshall</t>
  </si>
  <si>
    <t>Azalea</t>
  </si>
  <si>
    <t>Bay Point</t>
  </si>
  <si>
    <t>Hopkins</t>
  </si>
  <si>
    <t>Tyrone</t>
  </si>
  <si>
    <t>Core Units</t>
  </si>
  <si>
    <t>Elective Units</t>
  </si>
  <si>
    <t>Sanderlin K-8</t>
  </si>
  <si>
    <t>Last Year's Target</t>
  </si>
  <si>
    <t>Target Difference</t>
  </si>
  <si>
    <t>Current Placements                  (3-5-13)</t>
  </si>
  <si>
    <t>ESOL</t>
  </si>
  <si>
    <t>Model 2:  Target Enrollments set at 94% of FTE figure =21272                                                                                              (NOTE:  Gifted and ESOL are within total units allocated)</t>
  </si>
  <si>
    <t>GIFTED                                      (see separate doc for #of sections and specific courses for gifted)</t>
  </si>
  <si>
    <t>NOTES</t>
  </si>
  <si>
    <t>kept it 52.14 (his teachers teach 7 of 8 by vote)</t>
  </si>
  <si>
    <t>Chart below is intended to show what we need for Title 1 to add on top of the 6 of 7 district funded model for select schools:</t>
  </si>
  <si>
    <t>District funded      6 of 7</t>
  </si>
  <si>
    <t>Select Schools at 6 of 8</t>
  </si>
  <si>
    <t>1 section added for Spanish Humanities class for immersion students from ES</t>
  </si>
  <si>
    <t>enrollment added to get to 94%</t>
  </si>
  <si>
    <t>Target:</t>
  </si>
  <si>
    <t xml:space="preserve">Calculated Units 13-14  </t>
  </si>
  <si>
    <t>OLD Units 12-13 From SCHOOL SHEETS</t>
  </si>
  <si>
    <t>Title 1 Needs</t>
  </si>
  <si>
    <t>Magnet Units were not added in from LY</t>
  </si>
  <si>
    <t>HOPKINS stays status quo on units from LY</t>
  </si>
  <si>
    <t>Total at        6 of 8</t>
  </si>
  <si>
    <t>1 section for Spanish Humanities class for Spanish Immersion students</t>
  </si>
  <si>
    <t>LET'S RELOOK AT THIS SCHOOL (their school sheet was much higher than the MS totals chart from 12-13 and no magnet error)</t>
  </si>
  <si>
    <t>FTE Projection is 22630   94% of that is 21272, 91% of that is 20593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</si>
</sst>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0" fillId="0" borderId="2" xfId="0" applyFont="1" applyBorder="1" applyAlignment="1">
      <alignment horizontal="center" vertical="center" textRotation="90" wrapText="1"/>
    </xf>
    <xf numFmtId="0" fontId="0" fillId="4" borderId="1" xfId="0" applyFont="1" applyFill="1" applyBorder="1" applyAlignment="1">
      <alignment horizontal="right"/>
    </xf>
    <xf numFmtId="0" fontId="0" fillId="0" borderId="1" xfId="0" applyFont="1" applyBorder="1" applyAlignment="1">
      <alignment horizontal="right"/>
    </xf>
    <xf numFmtId="2" fontId="0" fillId="0" borderId="1" xfId="0" applyNumberFormat="1" applyBorder="1"/>
    <xf numFmtId="2" fontId="0" fillId="0" borderId="1" xfId="0" applyNumberFormat="1" applyFont="1" applyBorder="1"/>
    <xf numFmtId="0" fontId="0" fillId="0" borderId="1" xfId="0" applyBorder="1" applyAlignment="1">
      <alignment horizontal="center" vertical="center" textRotation="90"/>
    </xf>
    <xf numFmtId="0" fontId="2" fillId="4" borderId="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4" borderId="1" xfId="0" applyFill="1" applyBorder="1"/>
    <xf numFmtId="0" fontId="3" fillId="4" borderId="0" xfId="0" applyFont="1" applyFill="1" applyBorder="1" applyAlignment="1">
      <alignment horizontal="center"/>
    </xf>
    <xf numFmtId="0" fontId="2" fillId="4" borderId="0" xfId="0" applyFont="1" applyFill="1" applyAlignment="1"/>
    <xf numFmtId="0" fontId="2" fillId="4" borderId="0" xfId="0" applyFont="1" applyFill="1" applyAlignment="1">
      <alignment horizontal="center"/>
    </xf>
    <xf numFmtId="0" fontId="4" fillId="4" borderId="1" xfId="0" applyFont="1" applyFill="1" applyBorder="1"/>
    <xf numFmtId="0" fontId="0" fillId="4" borderId="0" xfId="0" applyFill="1" applyBorder="1" applyAlignment="1">
      <alignment vertical="center" wrapText="1"/>
    </xf>
    <xf numFmtId="0" fontId="0" fillId="4" borderId="3" xfId="0" applyFill="1" applyBorder="1" applyAlignment="1">
      <alignment vertical="center"/>
    </xf>
    <xf numFmtId="0" fontId="0" fillId="0" borderId="0" xfId="0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 wrapText="1"/>
    </xf>
    <xf numFmtId="0" fontId="0" fillId="3" borderId="2" xfId="0" applyFill="1" applyBorder="1" applyAlignment="1">
      <alignment horizontal="center" vertical="center" textRotation="90" wrapText="1"/>
    </xf>
    <xf numFmtId="0" fontId="2" fillId="4" borderId="2" xfId="0" applyFont="1" applyFill="1" applyBorder="1" applyAlignment="1">
      <alignment horizontal="center" vertical="center" textRotation="90" wrapText="1"/>
    </xf>
    <xf numFmtId="0" fontId="0" fillId="2" borderId="2" xfId="0" applyFont="1" applyFill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/>
    </xf>
    <xf numFmtId="2" fontId="0" fillId="4" borderId="1" xfId="0" applyNumberFormat="1" applyFill="1" applyBorder="1"/>
    <xf numFmtId="0" fontId="0" fillId="4" borderId="0" xfId="0" applyFill="1"/>
    <xf numFmtId="0" fontId="0" fillId="5" borderId="1" xfId="0" applyFill="1" applyBorder="1"/>
    <xf numFmtId="0" fontId="0" fillId="5" borderId="0" xfId="0" applyFill="1"/>
    <xf numFmtId="0" fontId="0" fillId="5" borderId="1" xfId="0" applyFill="1" applyBorder="1" applyAlignment="1">
      <alignment horizontal="center"/>
    </xf>
    <xf numFmtId="2" fontId="1" fillId="5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 textRotation="90" wrapText="1"/>
    </xf>
    <xf numFmtId="0" fontId="0" fillId="4" borderId="0" xfId="0" applyFill="1" applyAlignment="1">
      <alignment vertical="center"/>
    </xf>
    <xf numFmtId="2" fontId="5" fillId="5" borderId="1" xfId="0" applyNumberFormat="1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 vertical="center" textRotation="90" wrapText="1"/>
    </xf>
    <xf numFmtId="2" fontId="0" fillId="5" borderId="1" xfId="0" applyNumberFormat="1" applyFont="1" applyFill="1" applyBorder="1" applyAlignment="1">
      <alignment horizontal="center"/>
    </xf>
    <xf numFmtId="0" fontId="1" fillId="4" borderId="0" xfId="0" applyFont="1" applyFill="1"/>
    <xf numFmtId="0" fontId="0" fillId="4" borderId="0" xfId="0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textRotation="90" wrapText="1"/>
    </xf>
    <xf numFmtId="0" fontId="0" fillId="0" borderId="1" xfId="0" applyBorder="1"/>
    <xf numFmtId="0" fontId="0" fillId="5" borderId="0" xfId="0" applyFill="1" applyAlignment="1">
      <alignment vertical="center"/>
    </xf>
    <xf numFmtId="0" fontId="1" fillId="4" borderId="0" xfId="0" applyFont="1" applyFill="1" applyAlignment="1">
      <alignment horizontal="center" vertical="center" textRotation="90" wrapText="1"/>
    </xf>
    <xf numFmtId="0" fontId="0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abSelected="1" zoomScaleNormal="100" workbookViewId="0">
      <pane ySplit="3" topLeftCell="A10" activePane="bottomLeft" state="frozen"/>
      <selection pane="bottomLeft" activeCell="A2" sqref="A2:L2"/>
    </sheetView>
  </sheetViews>
  <sheetFormatPr defaultRowHeight="14.4" x14ac:dyDescent="0.3"/>
  <cols>
    <col min="1" max="1" width="18.44140625" customWidth="1"/>
    <col min="2" max="2" width="6.88671875" style="1" customWidth="1"/>
    <col min="3" max="3" width="7.109375" style="1" customWidth="1"/>
    <col min="4" max="4" width="7.109375" style="35" customWidth="1"/>
    <col min="5" max="5" width="5.44140625" style="35" customWidth="1"/>
    <col min="6" max="6" width="6.5546875" style="1" customWidth="1"/>
    <col min="7" max="7" width="6.109375" style="1" customWidth="1"/>
    <col min="8" max="8" width="3.33203125" style="1" customWidth="1"/>
    <col min="9" max="9" width="10.88671875" style="1" customWidth="1"/>
    <col min="10" max="10" width="7.33203125" style="12" customWidth="1"/>
    <col min="11" max="12" width="9" customWidth="1"/>
    <col min="13" max="13" width="8.88671875" customWidth="1"/>
  </cols>
  <sheetData>
    <row r="1" spans="1:18" ht="31.8" customHeight="1" x14ac:dyDescent="0.3">
      <c r="A1" s="65" t="s">
        <v>34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8" ht="34.799999999999997" customHeight="1" x14ac:dyDescent="0.3">
      <c r="A2" s="65" t="s">
        <v>52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8" s="39" customFormat="1" ht="108" customHeight="1" x14ac:dyDescent="0.3">
      <c r="A3" s="24" t="s">
        <v>0</v>
      </c>
      <c r="B3" s="40" t="s">
        <v>32</v>
      </c>
      <c r="C3" s="41" t="s">
        <v>6</v>
      </c>
      <c r="D3" s="42" t="s">
        <v>30</v>
      </c>
      <c r="E3" s="42" t="s">
        <v>31</v>
      </c>
      <c r="F3" s="24" t="s">
        <v>27</v>
      </c>
      <c r="G3" s="24" t="s">
        <v>28</v>
      </c>
      <c r="H3" s="43" t="s">
        <v>33</v>
      </c>
      <c r="I3" s="43" t="s">
        <v>35</v>
      </c>
      <c r="J3" s="44" t="s">
        <v>44</v>
      </c>
      <c r="K3" s="55" t="s">
        <v>45</v>
      </c>
      <c r="L3" s="29" t="s">
        <v>9</v>
      </c>
      <c r="M3" s="52" t="s">
        <v>42</v>
      </c>
      <c r="N3" s="39" t="s">
        <v>36</v>
      </c>
    </row>
    <row r="4" spans="1:18" x14ac:dyDescent="0.3">
      <c r="A4" s="32" t="s">
        <v>24</v>
      </c>
      <c r="B4" s="16">
        <v>938</v>
      </c>
      <c r="C4" s="19">
        <v>978</v>
      </c>
      <c r="D4" s="30">
        <v>1100</v>
      </c>
      <c r="E4" s="30">
        <f>C4-D4</f>
        <v>-122</v>
      </c>
      <c r="F4" s="7">
        <f t="shared" ref="F4:F20" si="0">((C4)*5)/(6*21)</f>
        <v>38.80952380952381</v>
      </c>
      <c r="G4" s="17">
        <f>((C4)*2)/(6*30)</f>
        <v>10.866666666666667</v>
      </c>
      <c r="H4" s="3">
        <v>0</v>
      </c>
      <c r="I4" s="3">
        <v>1.2869999999999999</v>
      </c>
      <c r="J4" s="18">
        <f>ROUNDUP(SUM(F4:G4),0)</f>
        <v>50</v>
      </c>
      <c r="K4" s="56">
        <v>55.57</v>
      </c>
      <c r="L4" s="27">
        <f>J4-K4</f>
        <v>-5.57</v>
      </c>
      <c r="M4">
        <v>40</v>
      </c>
      <c r="N4" s="47"/>
      <c r="O4" s="47"/>
      <c r="P4" s="47"/>
      <c r="Q4" s="47"/>
    </row>
    <row r="5" spans="1:18" ht="15" x14ac:dyDescent="0.25">
      <c r="A5" s="32" t="s">
        <v>11</v>
      </c>
      <c r="B5" s="16">
        <v>1148</v>
      </c>
      <c r="C5" s="19">
        <v>1188</v>
      </c>
      <c r="D5" s="30">
        <v>1200</v>
      </c>
      <c r="E5" s="30">
        <f t="shared" ref="E5:E21" si="1">C5-D5</f>
        <v>-12</v>
      </c>
      <c r="F5" s="7">
        <f t="shared" si="0"/>
        <v>47.142857142857146</v>
      </c>
      <c r="G5" s="17">
        <f t="shared" ref="G5:G20" si="2">((C5)*2)/(6*30)</f>
        <v>13.2</v>
      </c>
      <c r="H5" s="3">
        <v>0</v>
      </c>
      <c r="I5" s="3">
        <v>2.86</v>
      </c>
      <c r="J5" s="18">
        <f t="shared" ref="J5:J20" si="3">ROUNDUP(SUM(F5:G5),0)</f>
        <v>61</v>
      </c>
      <c r="K5" s="56">
        <v>63.716000000000001</v>
      </c>
      <c r="L5" s="27">
        <f>J5-K5</f>
        <v>-2.7160000000000011</v>
      </c>
      <c r="M5">
        <v>40</v>
      </c>
    </row>
    <row r="6" spans="1:18" ht="15" x14ac:dyDescent="0.25">
      <c r="A6" s="32" t="s">
        <v>12</v>
      </c>
      <c r="B6" s="16">
        <v>849</v>
      </c>
      <c r="C6" s="19">
        <v>849</v>
      </c>
      <c r="D6" s="30">
        <v>850</v>
      </c>
      <c r="E6" s="30">
        <f t="shared" si="1"/>
        <v>-1</v>
      </c>
      <c r="F6" s="7">
        <f t="shared" si="0"/>
        <v>33.69047619047619</v>
      </c>
      <c r="G6" s="17">
        <f t="shared" si="2"/>
        <v>9.4333333333333336</v>
      </c>
      <c r="H6" s="3">
        <v>0</v>
      </c>
      <c r="I6" s="3">
        <v>3.0030000000000001</v>
      </c>
      <c r="J6" s="18">
        <f t="shared" si="3"/>
        <v>44</v>
      </c>
      <c r="K6" s="56">
        <v>45.286999999999999</v>
      </c>
      <c r="L6" s="27">
        <f t="shared" ref="L6:L22" si="4">J6-K6</f>
        <v>-1.286999999999999</v>
      </c>
      <c r="M6">
        <v>0</v>
      </c>
    </row>
    <row r="7" spans="1:18" ht="15" x14ac:dyDescent="0.25">
      <c r="A7" s="36" t="s">
        <v>13</v>
      </c>
      <c r="B7" s="16">
        <v>0</v>
      </c>
      <c r="C7" s="19">
        <v>0</v>
      </c>
      <c r="D7" s="30">
        <v>0</v>
      </c>
      <c r="E7" s="30">
        <f t="shared" si="1"/>
        <v>0</v>
      </c>
      <c r="F7" s="7">
        <f t="shared" si="0"/>
        <v>0</v>
      </c>
      <c r="G7" s="17">
        <f t="shared" si="2"/>
        <v>0</v>
      </c>
      <c r="H7" s="3">
        <v>0</v>
      </c>
      <c r="I7" s="3">
        <v>0</v>
      </c>
      <c r="J7" s="18">
        <f t="shared" si="3"/>
        <v>0</v>
      </c>
      <c r="K7" s="56">
        <v>0</v>
      </c>
      <c r="L7" s="27">
        <f t="shared" si="4"/>
        <v>0</v>
      </c>
      <c r="M7">
        <v>0</v>
      </c>
    </row>
    <row r="8" spans="1:18" ht="15" x14ac:dyDescent="0.25">
      <c r="A8" s="48" t="s">
        <v>14</v>
      </c>
      <c r="B8" s="16">
        <v>1169</v>
      </c>
      <c r="C8" s="19">
        <v>1209</v>
      </c>
      <c r="D8" s="30">
        <v>1240</v>
      </c>
      <c r="E8" s="30">
        <f t="shared" si="1"/>
        <v>-31</v>
      </c>
      <c r="F8" s="7">
        <f t="shared" si="0"/>
        <v>47.976190476190474</v>
      </c>
      <c r="G8" s="17">
        <f t="shared" si="2"/>
        <v>13.433333333333334</v>
      </c>
      <c r="H8" s="3">
        <v>2</v>
      </c>
      <c r="I8" s="3">
        <v>15.286</v>
      </c>
      <c r="J8" s="51">
        <v>62.14</v>
      </c>
      <c r="K8" s="56">
        <v>68.001000000000005</v>
      </c>
      <c r="L8" s="27">
        <f t="shared" si="4"/>
        <v>-5.8610000000000042</v>
      </c>
      <c r="M8">
        <v>40</v>
      </c>
      <c r="N8" s="49" t="s">
        <v>41</v>
      </c>
      <c r="O8" s="49"/>
      <c r="P8" s="49"/>
      <c r="Q8" s="49"/>
      <c r="R8" s="49"/>
    </row>
    <row r="9" spans="1:18" ht="15" x14ac:dyDescent="0.25">
      <c r="A9" s="32" t="s">
        <v>1</v>
      </c>
      <c r="B9" s="2">
        <v>887</v>
      </c>
      <c r="C9" s="19">
        <v>912</v>
      </c>
      <c r="D9" s="30">
        <v>900</v>
      </c>
      <c r="E9" s="30">
        <f t="shared" si="1"/>
        <v>12</v>
      </c>
      <c r="F9" s="7">
        <f t="shared" si="0"/>
        <v>36.19047619047619</v>
      </c>
      <c r="G9" s="17">
        <f t="shared" si="2"/>
        <v>10.133333333333333</v>
      </c>
      <c r="H9" s="3">
        <v>2</v>
      </c>
      <c r="I9" s="3">
        <v>0.28599999999999998</v>
      </c>
      <c r="J9" s="18">
        <f t="shared" si="3"/>
        <v>47</v>
      </c>
      <c r="K9" s="56">
        <v>46.143000000000001</v>
      </c>
      <c r="L9" s="27">
        <f t="shared" si="4"/>
        <v>0.85699999999999932</v>
      </c>
      <c r="M9">
        <v>25</v>
      </c>
    </row>
    <row r="10" spans="1:18" ht="15" x14ac:dyDescent="0.25">
      <c r="A10" s="36" t="s">
        <v>15</v>
      </c>
      <c r="B10" s="2">
        <v>0</v>
      </c>
      <c r="C10" s="19">
        <v>0</v>
      </c>
      <c r="D10" s="30">
        <v>0</v>
      </c>
      <c r="E10" s="30">
        <f t="shared" si="1"/>
        <v>0</v>
      </c>
      <c r="F10" s="7">
        <f t="shared" si="0"/>
        <v>0</v>
      </c>
      <c r="G10" s="17">
        <f t="shared" si="2"/>
        <v>0</v>
      </c>
      <c r="H10" s="3">
        <v>0</v>
      </c>
      <c r="I10" s="3">
        <v>0</v>
      </c>
      <c r="J10" s="18">
        <f t="shared" si="3"/>
        <v>0</v>
      </c>
      <c r="K10" s="56">
        <v>0</v>
      </c>
      <c r="L10" s="27">
        <f t="shared" si="4"/>
        <v>0</v>
      </c>
      <c r="M10">
        <v>0</v>
      </c>
    </row>
    <row r="11" spans="1:18" ht="15" x14ac:dyDescent="0.25">
      <c r="A11" s="32" t="s">
        <v>16</v>
      </c>
      <c r="B11" s="2">
        <v>937</v>
      </c>
      <c r="C11" s="19">
        <v>975</v>
      </c>
      <c r="D11" s="30">
        <v>975</v>
      </c>
      <c r="E11" s="30">
        <f t="shared" si="1"/>
        <v>0</v>
      </c>
      <c r="F11" s="7">
        <f t="shared" si="0"/>
        <v>38.69047619047619</v>
      </c>
      <c r="G11" s="17">
        <f t="shared" si="2"/>
        <v>10.833333333333334</v>
      </c>
      <c r="H11" s="3"/>
      <c r="I11" s="3">
        <v>3.1459999999999999</v>
      </c>
      <c r="J11" s="18">
        <f t="shared" si="3"/>
        <v>50</v>
      </c>
      <c r="K11" s="56">
        <v>51.43</v>
      </c>
      <c r="L11" s="27">
        <f t="shared" si="4"/>
        <v>-1.4299999999999997</v>
      </c>
      <c r="M11">
        <v>38</v>
      </c>
    </row>
    <row r="12" spans="1:18" ht="15" x14ac:dyDescent="0.25">
      <c r="A12" s="32" t="s">
        <v>17</v>
      </c>
      <c r="B12" s="2">
        <v>1242</v>
      </c>
      <c r="C12" s="19">
        <v>1262</v>
      </c>
      <c r="D12" s="30">
        <v>1168</v>
      </c>
      <c r="E12" s="30">
        <f t="shared" si="1"/>
        <v>94</v>
      </c>
      <c r="F12" s="7">
        <f t="shared" si="0"/>
        <v>50.079365079365083</v>
      </c>
      <c r="G12" s="17">
        <f t="shared" si="2"/>
        <v>14.022222222222222</v>
      </c>
      <c r="H12" s="3">
        <v>1</v>
      </c>
      <c r="I12" s="3">
        <v>1.573</v>
      </c>
      <c r="J12" s="18">
        <f t="shared" si="3"/>
        <v>65</v>
      </c>
      <c r="K12" s="56">
        <v>61.284999999999997</v>
      </c>
      <c r="L12" s="27">
        <f t="shared" si="4"/>
        <v>3.7150000000000034</v>
      </c>
      <c r="M12">
        <v>20</v>
      </c>
    </row>
    <row r="13" spans="1:18" ht="15" x14ac:dyDescent="0.25">
      <c r="A13" s="48" t="s">
        <v>18</v>
      </c>
      <c r="B13" s="2">
        <v>1282</v>
      </c>
      <c r="C13" s="19">
        <v>1302</v>
      </c>
      <c r="D13" s="30">
        <v>1420</v>
      </c>
      <c r="E13" s="30">
        <f t="shared" si="1"/>
        <v>-118</v>
      </c>
      <c r="F13" s="7">
        <f t="shared" si="0"/>
        <v>51.666666666666664</v>
      </c>
      <c r="G13" s="17">
        <f t="shared" si="2"/>
        <v>14.466666666666667</v>
      </c>
      <c r="H13" s="3">
        <v>2</v>
      </c>
      <c r="I13" s="3">
        <v>15.143000000000001</v>
      </c>
      <c r="J13" s="51">
        <v>67.14</v>
      </c>
      <c r="K13" s="56">
        <v>73.143000000000001</v>
      </c>
      <c r="L13" s="27">
        <f t="shared" si="4"/>
        <v>-6.0030000000000001</v>
      </c>
      <c r="M13">
        <v>20</v>
      </c>
      <c r="N13" s="49" t="s">
        <v>50</v>
      </c>
      <c r="O13" s="49"/>
      <c r="P13" s="49"/>
      <c r="Q13" s="49"/>
      <c r="R13" s="49"/>
    </row>
    <row r="14" spans="1:18" ht="15" x14ac:dyDescent="0.25">
      <c r="A14" s="48" t="s">
        <v>19</v>
      </c>
      <c r="B14" s="2">
        <v>1058</v>
      </c>
      <c r="C14" s="19">
        <v>1100</v>
      </c>
      <c r="D14" s="30">
        <v>1150</v>
      </c>
      <c r="E14" s="30">
        <f t="shared" si="1"/>
        <v>-50</v>
      </c>
      <c r="F14" s="7">
        <f>((C14)*5)/(6*21)</f>
        <v>43.650793650793652</v>
      </c>
      <c r="G14" s="17">
        <f>((C14)*2)/(6*27.5)</f>
        <v>13.333333333333334</v>
      </c>
      <c r="H14" s="3">
        <v>3</v>
      </c>
      <c r="I14" s="3">
        <v>0.42899999999999999</v>
      </c>
      <c r="J14" s="51">
        <v>57.29</v>
      </c>
      <c r="K14" s="56">
        <v>62.43</v>
      </c>
      <c r="L14" s="27">
        <f t="shared" si="4"/>
        <v>-5.1400000000000006</v>
      </c>
      <c r="M14">
        <v>42</v>
      </c>
      <c r="N14" s="49" t="s">
        <v>51</v>
      </c>
      <c r="O14" s="49"/>
      <c r="P14" s="49"/>
      <c r="Q14" s="49"/>
      <c r="R14" s="49"/>
    </row>
    <row r="15" spans="1:18" ht="15" x14ac:dyDescent="0.25">
      <c r="A15" s="32" t="s">
        <v>2</v>
      </c>
      <c r="B15" s="2">
        <v>1142</v>
      </c>
      <c r="C15" s="19">
        <v>1182</v>
      </c>
      <c r="D15" s="30">
        <v>1230</v>
      </c>
      <c r="E15" s="30">
        <f t="shared" si="1"/>
        <v>-48</v>
      </c>
      <c r="F15" s="7">
        <f t="shared" si="0"/>
        <v>46.904761904761905</v>
      </c>
      <c r="G15" s="17">
        <f t="shared" si="2"/>
        <v>13.133333333333333</v>
      </c>
      <c r="H15" s="3"/>
      <c r="I15" s="3">
        <v>0.57199999999999995</v>
      </c>
      <c r="J15" s="18">
        <f t="shared" si="3"/>
        <v>61</v>
      </c>
      <c r="K15" s="56">
        <v>62.143999999999998</v>
      </c>
      <c r="L15" s="27">
        <f t="shared" si="4"/>
        <v>-1.1439999999999984</v>
      </c>
      <c r="M15">
        <v>40</v>
      </c>
    </row>
    <row r="16" spans="1:18" ht="15" x14ac:dyDescent="0.25">
      <c r="A16" s="32" t="s">
        <v>20</v>
      </c>
      <c r="B16" s="2">
        <v>1378</v>
      </c>
      <c r="C16" s="19">
        <v>1438</v>
      </c>
      <c r="D16" s="30">
        <v>1440</v>
      </c>
      <c r="E16" s="30">
        <f t="shared" si="1"/>
        <v>-2</v>
      </c>
      <c r="F16" s="7">
        <f t="shared" si="0"/>
        <v>57.063492063492063</v>
      </c>
      <c r="G16" s="17">
        <f t="shared" si="2"/>
        <v>15.977777777777778</v>
      </c>
      <c r="H16" s="3"/>
      <c r="I16" s="3">
        <v>3.5750000000000002</v>
      </c>
      <c r="J16" s="18">
        <f t="shared" si="3"/>
        <v>74</v>
      </c>
      <c r="K16" s="56">
        <v>75.572000000000003</v>
      </c>
      <c r="L16" s="27">
        <f t="shared" si="4"/>
        <v>-1.5720000000000027</v>
      </c>
      <c r="M16">
        <v>60</v>
      </c>
    </row>
    <row r="17" spans="1:18" ht="15" x14ac:dyDescent="0.25">
      <c r="A17" s="32" t="s">
        <v>21</v>
      </c>
      <c r="B17" s="2">
        <v>1407</v>
      </c>
      <c r="C17" s="19">
        <v>1450</v>
      </c>
      <c r="D17" s="30">
        <v>1400</v>
      </c>
      <c r="E17" s="30">
        <f t="shared" si="1"/>
        <v>50</v>
      </c>
      <c r="F17" s="7">
        <f t="shared" si="0"/>
        <v>57.539682539682538</v>
      </c>
      <c r="G17" s="17">
        <f t="shared" si="2"/>
        <v>16.111111111111111</v>
      </c>
      <c r="H17" s="3">
        <v>2</v>
      </c>
      <c r="I17" s="3">
        <v>4.5759999999999996</v>
      </c>
      <c r="J17" s="18">
        <f t="shared" si="3"/>
        <v>74</v>
      </c>
      <c r="K17" s="56">
        <v>74.856999999999999</v>
      </c>
      <c r="L17" s="27">
        <f t="shared" si="4"/>
        <v>-0.85699999999999932</v>
      </c>
      <c r="M17">
        <v>43</v>
      </c>
    </row>
    <row r="18" spans="1:18" ht="15" x14ac:dyDescent="0.25">
      <c r="A18" s="36" t="s">
        <v>29</v>
      </c>
      <c r="B18" s="2">
        <v>0</v>
      </c>
      <c r="C18" s="19">
        <v>0</v>
      </c>
      <c r="D18" s="30">
        <v>0</v>
      </c>
      <c r="E18" s="30">
        <f t="shared" si="1"/>
        <v>0</v>
      </c>
      <c r="F18" s="7">
        <f t="shared" si="0"/>
        <v>0</v>
      </c>
      <c r="G18" s="17">
        <f t="shared" si="2"/>
        <v>0</v>
      </c>
      <c r="H18" s="3"/>
      <c r="I18" s="3">
        <v>0.42899999999999999</v>
      </c>
      <c r="J18" s="18">
        <v>15</v>
      </c>
      <c r="K18" s="56">
        <v>7.5709999999999997</v>
      </c>
      <c r="L18" s="27">
        <f t="shared" si="4"/>
        <v>7.4290000000000003</v>
      </c>
      <c r="M18">
        <v>0</v>
      </c>
    </row>
    <row r="19" spans="1:18" ht="15" x14ac:dyDescent="0.25">
      <c r="A19" s="32" t="s">
        <v>4</v>
      </c>
      <c r="B19" s="2">
        <v>1206</v>
      </c>
      <c r="C19" s="19">
        <v>1250</v>
      </c>
      <c r="D19" s="30">
        <v>1250</v>
      </c>
      <c r="E19" s="30">
        <f t="shared" si="1"/>
        <v>0</v>
      </c>
      <c r="F19" s="7">
        <f t="shared" si="0"/>
        <v>49.603174603174601</v>
      </c>
      <c r="G19" s="17">
        <f t="shared" si="2"/>
        <v>13.888888888888889</v>
      </c>
      <c r="H19" s="3"/>
      <c r="I19" s="3">
        <v>2.2879999999999998</v>
      </c>
      <c r="J19" s="18">
        <f t="shared" si="3"/>
        <v>64</v>
      </c>
      <c r="K19" s="56">
        <v>63.286000000000001</v>
      </c>
      <c r="L19" s="27">
        <f t="shared" si="4"/>
        <v>0.71399999999999864</v>
      </c>
      <c r="M19">
        <v>44</v>
      </c>
    </row>
    <row r="20" spans="1:18" ht="15" x14ac:dyDescent="0.25">
      <c r="A20" s="32" t="s">
        <v>5</v>
      </c>
      <c r="B20" s="2">
        <v>1031</v>
      </c>
      <c r="C20" s="19">
        <v>1071</v>
      </c>
      <c r="D20" s="30">
        <v>1125</v>
      </c>
      <c r="E20" s="30">
        <f t="shared" si="1"/>
        <v>-54</v>
      </c>
      <c r="F20" s="7">
        <f t="shared" si="0"/>
        <v>42.5</v>
      </c>
      <c r="G20" s="17">
        <f t="shared" si="2"/>
        <v>11.9</v>
      </c>
      <c r="H20" s="3"/>
      <c r="I20" s="3">
        <v>2.5739999999999998</v>
      </c>
      <c r="J20" s="18">
        <f t="shared" si="3"/>
        <v>55</v>
      </c>
      <c r="K20" s="56">
        <v>59.286999999999999</v>
      </c>
      <c r="L20" s="27">
        <f t="shared" si="4"/>
        <v>-4.286999999999999</v>
      </c>
      <c r="M20">
        <v>40</v>
      </c>
    </row>
    <row r="21" spans="1:18" ht="15" x14ac:dyDescent="0.25">
      <c r="A21" s="32" t="s">
        <v>22</v>
      </c>
      <c r="B21" s="2">
        <v>912</v>
      </c>
      <c r="C21" s="19">
        <v>958</v>
      </c>
      <c r="D21" s="30">
        <v>958</v>
      </c>
      <c r="E21" s="30">
        <f t="shared" si="1"/>
        <v>0</v>
      </c>
      <c r="F21" s="17">
        <f>((C21)*5)/(7*21)</f>
        <v>32.585034013605444</v>
      </c>
      <c r="G21" s="17">
        <f>((C21)*3)/(7*21)</f>
        <v>19.551020408163264</v>
      </c>
      <c r="H21" s="3"/>
      <c r="I21" s="3">
        <v>15.286</v>
      </c>
      <c r="J21" s="18">
        <v>52.14</v>
      </c>
      <c r="K21" s="56">
        <v>52.143000000000001</v>
      </c>
      <c r="L21" s="27">
        <f t="shared" si="4"/>
        <v>-3.0000000000001137E-3</v>
      </c>
      <c r="M21">
        <v>46</v>
      </c>
      <c r="N21" s="49" t="s">
        <v>37</v>
      </c>
      <c r="O21" s="49"/>
      <c r="P21" s="49"/>
      <c r="Q21" s="49"/>
      <c r="R21" s="49"/>
    </row>
    <row r="22" spans="1:18" ht="15" x14ac:dyDescent="0.25">
      <c r="A22" s="25" t="s">
        <v>10</v>
      </c>
      <c r="B22" s="2">
        <f>SUM(B4:B21)</f>
        <v>16586</v>
      </c>
      <c r="C22" s="19">
        <f>SUM(C4:C21)</f>
        <v>17124</v>
      </c>
      <c r="D22" s="30"/>
      <c r="E22" s="30"/>
      <c r="F22" s="9">
        <f t="shared" ref="F22:K22" si="5">SUM(F4:F21)</f>
        <v>674.09297052154193</v>
      </c>
      <c r="G22" s="2">
        <f t="shared" si="5"/>
        <v>200.2843537414966</v>
      </c>
      <c r="H22" s="3">
        <f t="shared" si="5"/>
        <v>12</v>
      </c>
      <c r="I22" s="3">
        <f t="shared" si="5"/>
        <v>72.313000000000002</v>
      </c>
      <c r="J22" s="10">
        <f t="shared" si="5"/>
        <v>898.70999999999992</v>
      </c>
      <c r="K22" s="14">
        <f t="shared" si="5"/>
        <v>921.86500000000001</v>
      </c>
      <c r="L22" s="27">
        <f t="shared" si="4"/>
        <v>-23.155000000000086</v>
      </c>
    </row>
    <row r="23" spans="1:18" x14ac:dyDescent="0.3">
      <c r="A23" s="4"/>
      <c r="B23" s="5"/>
      <c r="C23" s="20"/>
      <c r="D23" s="31"/>
      <c r="E23" s="31"/>
      <c r="F23" s="5"/>
      <c r="G23" s="5"/>
      <c r="H23" s="6"/>
      <c r="I23" s="6"/>
      <c r="J23" s="11"/>
      <c r="K23" s="15"/>
    </row>
    <row r="24" spans="1:18" ht="14.4" customHeight="1" x14ac:dyDescent="0.3">
      <c r="A24" s="32" t="s">
        <v>23</v>
      </c>
      <c r="B24" s="2">
        <v>1107</v>
      </c>
      <c r="C24" s="21">
        <v>1127</v>
      </c>
      <c r="D24" s="30">
        <v>1140</v>
      </c>
      <c r="E24" s="30">
        <f t="shared" ref="E24:E27" si="6">C24-D24</f>
        <v>-13</v>
      </c>
      <c r="F24" s="17">
        <f>((C24)*5)/(6*21)</f>
        <v>44.722222222222221</v>
      </c>
      <c r="G24" s="17">
        <f>((C24)*2)/(6*30)</f>
        <v>12.522222222222222</v>
      </c>
      <c r="H24" s="8"/>
      <c r="I24" s="8">
        <v>0.14299999999999999</v>
      </c>
      <c r="J24" s="18">
        <f>ROUNDUP(SUM(F24:G24),0)</f>
        <v>58</v>
      </c>
      <c r="K24" s="56">
        <v>53</v>
      </c>
      <c r="L24" s="46">
        <f t="shared" ref="L24:L27" si="7">J24-K24</f>
        <v>5</v>
      </c>
      <c r="M24" s="38">
        <v>20</v>
      </c>
      <c r="N24" s="53"/>
    </row>
    <row r="25" spans="1:18" x14ac:dyDescent="0.3">
      <c r="A25" s="48" t="s">
        <v>25</v>
      </c>
      <c r="B25" s="2">
        <v>1031</v>
      </c>
      <c r="C25" s="50">
        <v>1100</v>
      </c>
      <c r="D25" s="30">
        <v>1040</v>
      </c>
      <c r="E25" s="30">
        <f t="shared" si="6"/>
        <v>60</v>
      </c>
      <c r="F25" s="17">
        <f>((C25)*5)/(6*21)</f>
        <v>43.650793650793652</v>
      </c>
      <c r="G25" s="17">
        <f>((C25)*2)/(6*30)</f>
        <v>12.222222222222221</v>
      </c>
      <c r="H25" s="8"/>
      <c r="I25" s="8">
        <v>0.14299999999999999</v>
      </c>
      <c r="J25" s="51">
        <f t="shared" ref="J25:J27" si="8">ROUNDUP(SUM(F25:G25),0)</f>
        <v>56</v>
      </c>
      <c r="K25" s="56">
        <v>62.31</v>
      </c>
      <c r="L25" s="46">
        <f t="shared" si="7"/>
        <v>-6.3100000000000023</v>
      </c>
      <c r="M25" s="38">
        <v>20</v>
      </c>
      <c r="N25" s="63" t="s">
        <v>47</v>
      </c>
      <c r="O25" s="49"/>
      <c r="P25" s="49"/>
      <c r="Q25" s="49"/>
    </row>
    <row r="26" spans="1:18" x14ac:dyDescent="0.3">
      <c r="A26" s="32" t="s">
        <v>3</v>
      </c>
      <c r="B26" s="2">
        <v>1095</v>
      </c>
      <c r="C26" s="21">
        <v>1095</v>
      </c>
      <c r="D26" s="30">
        <v>1000</v>
      </c>
      <c r="E26" s="30">
        <f t="shared" si="6"/>
        <v>95</v>
      </c>
      <c r="F26" s="17">
        <f>((C26)*5)/(6*21)</f>
        <v>43.452380952380949</v>
      </c>
      <c r="G26" s="17">
        <f t="shared" ref="G26:G27" si="9">((C26)*2)/(6*30)</f>
        <v>12.166666666666666</v>
      </c>
      <c r="H26" s="8">
        <v>2</v>
      </c>
      <c r="I26" s="8">
        <v>0.14299999999999999</v>
      </c>
      <c r="J26" s="18">
        <f t="shared" si="8"/>
        <v>56</v>
      </c>
      <c r="K26" s="56">
        <v>53.572000000000003</v>
      </c>
      <c r="L26" s="46">
        <f t="shared" si="7"/>
        <v>2.4279999999999973</v>
      </c>
      <c r="M26" s="38">
        <v>0</v>
      </c>
      <c r="N26" s="53"/>
    </row>
    <row r="27" spans="1:18" x14ac:dyDescent="0.3">
      <c r="A27" s="32" t="s">
        <v>26</v>
      </c>
      <c r="B27" s="2">
        <v>896</v>
      </c>
      <c r="C27" s="21">
        <v>920</v>
      </c>
      <c r="D27" s="30">
        <v>920</v>
      </c>
      <c r="E27" s="30">
        <f t="shared" si="6"/>
        <v>0</v>
      </c>
      <c r="F27" s="17">
        <f>((C27)*5)/(6*21)</f>
        <v>36.507936507936506</v>
      </c>
      <c r="G27" s="17">
        <f t="shared" si="9"/>
        <v>10.222222222222221</v>
      </c>
      <c r="H27" s="8">
        <v>2</v>
      </c>
      <c r="I27" s="8">
        <v>0.28599999999999998</v>
      </c>
      <c r="J27" s="18">
        <f t="shared" si="8"/>
        <v>47</v>
      </c>
      <c r="K27" s="56">
        <v>50</v>
      </c>
      <c r="L27" s="46">
        <f t="shared" si="7"/>
        <v>-3</v>
      </c>
      <c r="M27" s="38">
        <v>24</v>
      </c>
      <c r="N27" s="53"/>
    </row>
    <row r="28" spans="1:18" x14ac:dyDescent="0.3">
      <c r="A28" s="26" t="s">
        <v>10</v>
      </c>
      <c r="B28" s="2">
        <f>SUM(B24:B27)</f>
        <v>4129</v>
      </c>
      <c r="C28" s="2">
        <f>SUM(C24:C27)</f>
        <v>4242</v>
      </c>
      <c r="D28" s="30">
        <f>SUM(D4:D27)</f>
        <v>21506</v>
      </c>
      <c r="E28" s="30">
        <f>SUM(E4:E24)</f>
        <v>-295</v>
      </c>
      <c r="F28" s="2">
        <f t="shared" ref="F28:J28" si="10">SUM(F24:F27)</f>
        <v>168.33333333333331</v>
      </c>
      <c r="G28" s="2">
        <f t="shared" si="10"/>
        <v>47.133333333333333</v>
      </c>
      <c r="H28" s="2">
        <f t="shared" si="10"/>
        <v>4</v>
      </c>
      <c r="I28" s="2">
        <f>SUM(I24:I27)</f>
        <v>0.71499999999999986</v>
      </c>
      <c r="J28" s="10">
        <f t="shared" si="10"/>
        <v>217</v>
      </c>
      <c r="K28" s="28">
        <f>SUM(K24:K27)</f>
        <v>218.88200000000001</v>
      </c>
      <c r="L28" s="27">
        <f>SUM(L24:L27)</f>
        <v>-1.882000000000005</v>
      </c>
      <c r="M28" s="37"/>
      <c r="N28" s="53"/>
    </row>
    <row r="29" spans="1:18" x14ac:dyDescent="0.3">
      <c r="A29" s="13" t="s">
        <v>8</v>
      </c>
      <c r="B29" s="22">
        <f>B22+B28</f>
        <v>20715</v>
      </c>
      <c r="C29" s="22">
        <f>C22+C28</f>
        <v>21366</v>
      </c>
      <c r="D29" s="33"/>
      <c r="E29" s="33"/>
      <c r="F29" s="66" t="s">
        <v>7</v>
      </c>
      <c r="G29" s="66"/>
      <c r="I29" s="45">
        <f>I22+I28</f>
        <v>73.028000000000006</v>
      </c>
      <c r="J29" s="11">
        <f>J22+J28</f>
        <v>1115.71</v>
      </c>
      <c r="K29" s="11">
        <f>K22+K28</f>
        <v>1140.7470000000001</v>
      </c>
      <c r="L29" s="11">
        <f>L22+L28</f>
        <v>-25.037000000000091</v>
      </c>
    </row>
    <row r="30" spans="1:18" x14ac:dyDescent="0.3">
      <c r="A30" s="4"/>
      <c r="B30" s="5" t="s">
        <v>43</v>
      </c>
      <c r="C30" s="5">
        <v>21272</v>
      </c>
      <c r="D30" s="23"/>
      <c r="E30" s="34"/>
      <c r="F30" s="34"/>
      <c r="G30" s="23"/>
      <c r="H30" s="23"/>
      <c r="J30" s="22"/>
    </row>
    <row r="31" spans="1:18" x14ac:dyDescent="0.3">
      <c r="A31" s="4"/>
      <c r="B31" s="5"/>
      <c r="C31" s="5"/>
      <c r="D31" s="23"/>
      <c r="E31" s="34"/>
      <c r="F31" s="34"/>
      <c r="G31" s="23"/>
      <c r="H31" s="23"/>
      <c r="J31" s="45"/>
    </row>
    <row r="32" spans="1:18" x14ac:dyDescent="0.3">
      <c r="C32" s="23"/>
      <c r="D32" s="34"/>
      <c r="E32" s="34"/>
      <c r="F32" s="23"/>
      <c r="G32" s="23"/>
    </row>
    <row r="33" spans="1:17" x14ac:dyDescent="0.3">
      <c r="A33" s="57" t="s">
        <v>38</v>
      </c>
      <c r="B33" s="58"/>
      <c r="C33" s="58"/>
      <c r="F33" s="58"/>
      <c r="G33" s="58"/>
      <c r="H33" s="58"/>
      <c r="I33" s="58"/>
      <c r="J33" s="59"/>
      <c r="K33" s="47"/>
      <c r="L33" s="47"/>
      <c r="M33" s="47"/>
      <c r="N33" s="47"/>
    </row>
    <row r="34" spans="1:17" ht="37.200000000000003" customHeight="1" x14ac:dyDescent="0.3">
      <c r="A34" s="60" t="s">
        <v>40</v>
      </c>
      <c r="B34" s="58"/>
      <c r="C34" s="58"/>
      <c r="F34" s="58"/>
      <c r="G34" s="58"/>
      <c r="H34" s="58"/>
      <c r="I34" s="58"/>
      <c r="J34" s="64" t="s">
        <v>49</v>
      </c>
      <c r="K34" s="58"/>
      <c r="L34" s="61" t="s">
        <v>39</v>
      </c>
      <c r="M34" s="61" t="s">
        <v>46</v>
      </c>
    </row>
    <row r="35" spans="1:17" x14ac:dyDescent="0.3">
      <c r="A35" s="48" t="s">
        <v>25</v>
      </c>
      <c r="B35" s="2">
        <v>1031</v>
      </c>
      <c r="C35" s="50">
        <v>1100</v>
      </c>
      <c r="D35" s="30">
        <v>1040</v>
      </c>
      <c r="E35" s="30">
        <f t="shared" ref="E35:E39" si="11">C35-D35</f>
        <v>60</v>
      </c>
      <c r="F35" s="17">
        <f>((C35)*5)/(6*21)</f>
        <v>43.650793650793652</v>
      </c>
      <c r="G35" s="17">
        <f>((C35)*3)/(6*30)</f>
        <v>18.333333333333332</v>
      </c>
      <c r="H35" s="8">
        <v>0</v>
      </c>
      <c r="I35" s="8">
        <v>0.14299999999999999</v>
      </c>
      <c r="J35" s="54">
        <f t="shared" ref="J35" si="12">ROUNDUP(SUM(F35:G35),0)</f>
        <v>62</v>
      </c>
      <c r="K35" s="56">
        <v>62.31</v>
      </c>
      <c r="L35" s="62">
        <v>56</v>
      </c>
      <c r="M35" s="27">
        <f>J35-L35</f>
        <v>6</v>
      </c>
      <c r="N35" s="49" t="s">
        <v>48</v>
      </c>
      <c r="O35" s="49"/>
      <c r="P35" s="49"/>
      <c r="Q35" s="49"/>
    </row>
    <row r="36" spans="1:17" x14ac:dyDescent="0.3">
      <c r="A36" s="32" t="s">
        <v>23</v>
      </c>
      <c r="B36" s="2">
        <v>1107</v>
      </c>
      <c r="C36" s="21">
        <v>1127</v>
      </c>
      <c r="D36" s="30">
        <v>1140</v>
      </c>
      <c r="E36" s="30">
        <f t="shared" si="11"/>
        <v>-13</v>
      </c>
      <c r="F36" s="17">
        <f>((C36)*5)/(6*21)</f>
        <v>44.722222222222221</v>
      </c>
      <c r="G36" s="17">
        <f>((C36)*3)/(6*30)</f>
        <v>18.783333333333335</v>
      </c>
      <c r="H36" s="8">
        <v>0</v>
      </c>
      <c r="I36" s="8">
        <v>0.14299999999999999</v>
      </c>
      <c r="J36" s="18">
        <f>ROUNDUP(SUM(F36:G36),0)</f>
        <v>64</v>
      </c>
      <c r="K36" s="56">
        <v>53</v>
      </c>
      <c r="L36" s="62">
        <v>58</v>
      </c>
      <c r="M36" s="27">
        <f t="shared" ref="M36:M39" si="13">J36-L36</f>
        <v>6</v>
      </c>
    </row>
    <row r="37" spans="1:17" x14ac:dyDescent="0.3">
      <c r="A37" s="32" t="s">
        <v>3</v>
      </c>
      <c r="B37" s="2">
        <v>1095</v>
      </c>
      <c r="C37" s="21">
        <v>1095</v>
      </c>
      <c r="D37" s="30">
        <v>1000</v>
      </c>
      <c r="E37" s="30">
        <f t="shared" si="11"/>
        <v>95</v>
      </c>
      <c r="F37" s="17">
        <f>((C37)*5)/(6*21)</f>
        <v>43.452380952380949</v>
      </c>
      <c r="G37" s="17">
        <f>((C37)*3)/(6*30)</f>
        <v>18.25</v>
      </c>
      <c r="H37" s="8">
        <v>2</v>
      </c>
      <c r="I37" s="8">
        <v>0.14299999999999999</v>
      </c>
      <c r="J37" s="18">
        <f t="shared" ref="J37:J38" si="14">ROUNDUP(SUM(F37:G37),0)</f>
        <v>62</v>
      </c>
      <c r="K37" s="56">
        <v>53.572000000000003</v>
      </c>
      <c r="L37" s="62">
        <v>56</v>
      </c>
      <c r="M37" s="27">
        <f t="shared" si="13"/>
        <v>6</v>
      </c>
    </row>
    <row r="38" spans="1:17" x14ac:dyDescent="0.3">
      <c r="A38" s="32" t="s">
        <v>26</v>
      </c>
      <c r="B38" s="2">
        <v>896</v>
      </c>
      <c r="C38" s="21">
        <v>920</v>
      </c>
      <c r="D38" s="30">
        <v>920</v>
      </c>
      <c r="E38" s="30">
        <f t="shared" si="11"/>
        <v>0</v>
      </c>
      <c r="F38" s="17">
        <f>((C38)*5)/(6*21)</f>
        <v>36.507936507936506</v>
      </c>
      <c r="G38" s="17">
        <f>((C38)*3)/(6*30)</f>
        <v>15.333333333333334</v>
      </c>
      <c r="H38" s="8">
        <v>2</v>
      </c>
      <c r="I38" s="8">
        <v>0.28599999999999998</v>
      </c>
      <c r="J38" s="18">
        <f t="shared" si="14"/>
        <v>52</v>
      </c>
      <c r="K38" s="56">
        <v>50</v>
      </c>
      <c r="L38" s="62">
        <v>47</v>
      </c>
      <c r="M38" s="27">
        <f t="shared" si="13"/>
        <v>5</v>
      </c>
    </row>
    <row r="39" spans="1:17" x14ac:dyDescent="0.3">
      <c r="A39" s="32" t="s">
        <v>24</v>
      </c>
      <c r="B39" s="2">
        <v>938</v>
      </c>
      <c r="C39" s="21">
        <v>978</v>
      </c>
      <c r="D39" s="30">
        <v>1100</v>
      </c>
      <c r="E39" s="30">
        <f t="shared" si="11"/>
        <v>-122</v>
      </c>
      <c r="F39" s="17">
        <f>((C39)*5)/(6*21)</f>
        <v>38.80952380952381</v>
      </c>
      <c r="G39" s="17">
        <f>((C39)*3)/(6*30)</f>
        <v>16.3</v>
      </c>
      <c r="H39" s="8">
        <v>0</v>
      </c>
      <c r="I39" s="8">
        <v>0.14299999999999999</v>
      </c>
      <c r="J39" s="18">
        <f>ROUNDUP(SUM(F39:G39),0)</f>
        <v>56</v>
      </c>
      <c r="K39" s="56">
        <v>55.57</v>
      </c>
      <c r="L39" s="62">
        <v>50</v>
      </c>
      <c r="M39" s="27">
        <f t="shared" si="13"/>
        <v>6</v>
      </c>
    </row>
  </sheetData>
  <mergeCells count="3">
    <mergeCell ref="A1:L1"/>
    <mergeCell ref="A2:L2"/>
    <mergeCell ref="F29:G29"/>
  </mergeCells>
  <pageMargins left="0.25" right="0.25" top="0.75" bottom="0.75" header="0.3" footer="0.3"/>
  <pageSetup orientation="portrait" verticalDpi="599" r:id="rId1"/>
  <headerFooter>
    <oddHeader>&amp;CHigh School Units 2012-13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MS Model 2 FTE 94%</vt:lpstr>
      <vt:lpstr>'MS Model 2 FTE 94%'!Print_Area</vt:lpstr>
    </vt:vector>
  </TitlesOfParts>
  <Company>PCSB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PCSB</dc:creator>
  <cp:lastModifiedBy>Xuser</cp:lastModifiedBy>
  <cp:lastPrinted>2013-03-08T17:00:45Z</cp:lastPrinted>
  <dcterms:created xsi:type="dcterms:W3CDTF">2011-03-07T20:29:33Z</dcterms:created>
  <dcterms:modified xsi:type="dcterms:W3CDTF">2014-03-02T18:40:11Z</dcterms:modified>
</cp:coreProperties>
</file>